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_rels/drawing1.xml.rels" ContentType="application/vnd.openxmlformats-package.relationships+xml"/>
  <Override PartName="/xl/comments3.xml" ContentType="application/vnd.openxmlformats-officedocument.spreadsheetml.comments+xml"/>
  <Override PartName="/xl/media/image1.png" ContentType="image/png"/>
  <Override PartName="/xl/media/image2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C Service Schedule" sheetId="1" state="visible" r:id="rId3"/>
    <sheet name="Tab 2 Setup" sheetId="2" state="visible" r:id="rId4"/>
    <sheet name="Tab 3 Annual" sheetId="3" state="visible" r:id="rId5"/>
    <sheet name="Portfolio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  <charset val="1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2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95 GBP</t>
        </r>
      </text>
    </commen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2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95 GBP</t>
        </r>
      </text>
    </commen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<sst xmlns="http://schemas.openxmlformats.org/spreadsheetml/2006/main" count="89" uniqueCount="45">
  <si>
    <t xml:space="preserve">Hourly Rate to Person</t>
  </si>
  <si>
    <t xml:space="preserve">PHC Provider Markup</t>
  </si>
  <si>
    <t xml:space="preserve">Hourly Rate to Client</t>
  </si>
  <si>
    <t xml:space="preserve">People in Role</t>
  </si>
  <si>
    <t xml:space="preserve">Hours / Week</t>
  </si>
  <si>
    <t xml:space="preserve">Contract Hours</t>
  </si>
  <si>
    <t xml:space="preserve">Contract Cost</t>
  </si>
  <si>
    <t xml:space="preserve">Consultant Cost</t>
  </si>
  <si>
    <t xml:space="preserve">Agent Cost</t>
  </si>
  <si>
    <t xml:space="preserve">Available for Dispersal</t>
  </si>
  <si>
    <t xml:space="preserve">Strategist ($120)</t>
  </si>
  <si>
    <t xml:space="preserve">Ambassador ($120)</t>
  </si>
  <si>
    <t xml:space="preserve">Analyst ($80)</t>
  </si>
  <si>
    <t xml:space="preserve">Admin ($45)</t>
  </si>
  <si>
    <t xml:space="preserve">Trainee ($15)</t>
  </si>
  <si>
    <t xml:space="preserve">Guest ($0)</t>
  </si>
  <si>
    <t xml:space="preserve">Months</t>
  </si>
  <si>
    <r>
      <rPr>
        <sz val="11"/>
        <color theme="1"/>
        <rFont val="Calibri"/>
        <family val="2"/>
        <charset val="1"/>
      </rPr>
      <t xml:space="preserve">1</t>
    </r>
    <r>
      <rPr>
        <vertAlign val="superscript"/>
        <sz val="11"/>
        <color theme="1"/>
        <rFont val="Calibri"/>
        <family val="2"/>
        <charset val="1"/>
      </rPr>
      <t xml:space="preserve">st</t>
    </r>
    <r>
      <rPr>
        <sz val="11"/>
        <color theme="1"/>
        <rFont val="Calibri"/>
        <family val="2"/>
        <charset val="1"/>
      </rPr>
      <t xml:space="preserve"> Contract</t>
    </r>
  </si>
  <si>
    <t xml:space="preserve">no</t>
  </si>
  <si>
    <t xml:space="preserve">Project Type</t>
  </si>
  <si>
    <t xml:space="preserve">Humanitarian</t>
  </si>
  <si>
    <t xml:space="preserve">Lump Sum Start</t>
  </si>
  <si>
    <r>
      <rPr>
        <sz val="11"/>
        <color theme="1"/>
        <rFont val="Calibri"/>
        <family val="2"/>
        <charset val="1"/>
      </rPr>
      <t xml:space="preserve">(applies only to 1</t>
    </r>
    <r>
      <rPr>
        <vertAlign val="superscript"/>
        <sz val="11"/>
        <color theme="1"/>
        <rFont val="Calibri"/>
        <family val="2"/>
        <charset val="1"/>
      </rPr>
      <t xml:space="preserve">st</t>
    </r>
    <r>
      <rPr>
        <sz val="11"/>
        <color theme="1"/>
        <rFont val="Calibri"/>
        <family val="2"/>
        <charset val="1"/>
      </rPr>
      <t xml:space="preserve"> Contracts)</t>
    </r>
  </si>
  <si>
    <t xml:space="preserve">Monthly Split</t>
  </si>
  <si>
    <t xml:space="preserve">Month</t>
  </si>
  <si>
    <t xml:space="preserve">Payment</t>
  </si>
  <si>
    <t xml:space="preserve">For Agent</t>
  </si>
  <si>
    <t xml:space="preserve">Transfer</t>
  </si>
  <si>
    <t xml:space="preserve">PHC 1 - Strategist</t>
  </si>
  <si>
    <t xml:space="preserve">PHC 2 - Analyst</t>
  </si>
  <si>
    <t xml:space="preserve">PHC 3 - Admin</t>
  </si>
  <si>
    <t xml:space="preserve">PHC 4 - Trainee</t>
  </si>
  <si>
    <t xml:space="preserve">PHC 5 – Guest</t>
  </si>
  <si>
    <t xml:space="preserve">yes</t>
  </si>
  <si>
    <t xml:space="preserve">Cost to Project</t>
  </si>
  <si>
    <t xml:space="preserve">Available for Disbursal</t>
  </si>
  <si>
    <t xml:space="preserve">Discount</t>
  </si>
  <si>
    <t xml:space="preserve">Startup</t>
  </si>
  <si>
    <t xml:space="preserve">Annual</t>
  </si>
  <si>
    <t xml:space="preserve">How many of these (Humanitarian Projects) would it take for us to reach January 2025 and finance the mini-conference?</t>
  </si>
  <si>
    <t xml:space="preserve">Consultancy</t>
  </si>
  <si>
    <t xml:space="preserve">And how much of the backlog of IOUs could we service?</t>
  </si>
  <si>
    <t xml:space="preserve">Commercial</t>
  </si>
  <si>
    <t xml:space="preserve">none</t>
  </si>
  <si>
    <t xml:space="preserve">And with that number of Humanitarian projects (after their ‘startup’) how many Trainees in the pool?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</si>
</sst>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\£* #,##0.00_-;&quot;-£&quot;* #,##0.00_-;_-\£* \-??_-;_-@_-"/>
    <numFmt numFmtId="166" formatCode="[$$-409]#,##0;[RED]\-[$$-409]#,##0"/>
    <numFmt numFmtId="167" formatCode="[$-809]0%"/>
    <numFmt numFmtId="168" formatCode="[$-809]#,##0"/>
    <numFmt numFmtId="169" formatCode="0%"/>
    <numFmt numFmtId="170" formatCode="General"/>
    <numFmt numFmtId="171" formatCode="[$$-409]#,##0;[RED]\-[$$-409]#,##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vertAlign val="superscript"/>
      <sz val="11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9"/>
      <color rgb="FF000000"/>
      <name val="Tahoma"/>
      <family val="0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7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12</xdr:row>
      <xdr:rowOff>0</xdr:rowOff>
    </xdr:from>
    <xdr:to>
      <xdr:col>7</xdr:col>
      <xdr:colOff>366480</xdr:colOff>
      <xdr:row>23</xdr:row>
      <xdr:rowOff>84600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879480" y="2014200"/>
          <a:ext cx="5222880" cy="187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7</xdr:col>
      <xdr:colOff>342720</xdr:colOff>
      <xdr:row>37</xdr:row>
      <xdr:rowOff>52920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879480" y="4290120"/>
          <a:ext cx="5199120" cy="184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6.94"/>
    <col collapsed="false" customWidth="true" hidden="false" outlineLevel="0" max="5" min="4" style="1" width="10.2"/>
    <col collapsed="false" customWidth="false" hidden="false" outlineLevel="0" max="6" min="6" style="1" width="11.48"/>
    <col collapsed="false" customWidth="true" hidden="false" outlineLevel="0" max="7" min="7" style="1" width="12.69"/>
    <col collapsed="false" customWidth="true" hidden="false" outlineLevel="0" max="8" min="8" style="1" width="10.44"/>
    <col collapsed="false" customWidth="true" hidden="false" outlineLevel="0" max="9" min="9" style="1" width="10.35"/>
    <col collapsed="false" customWidth="true" hidden="false" outlineLevel="0" max="10" min="10" style="0" width="10.35"/>
  </cols>
  <sheetData>
    <row r="1" customFormat="false" ht="36.85" hidden="false" customHeight="false" outlineLevel="0" collapsed="false"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4" t="s">
        <v>5</v>
      </c>
      <c r="I1" s="4" t="s">
        <v>6</v>
      </c>
      <c r="J1" s="5" t="s">
        <v>7</v>
      </c>
      <c r="K1" s="6" t="s">
        <v>8</v>
      </c>
      <c r="L1" s="7" t="s">
        <v>9</v>
      </c>
    </row>
    <row r="2" customFormat="false" ht="13.8" hidden="false" customHeight="false" outlineLevel="0" collapsed="false">
      <c r="B2" s="1" t="s">
        <v>10</v>
      </c>
      <c r="C2" s="8" t="n">
        <f aca="false">120 * $H$10</f>
        <v>12</v>
      </c>
      <c r="D2" s="9" t="n">
        <f aca="false">D$8</f>
        <v>0.4</v>
      </c>
      <c r="E2" s="8" t="n">
        <f aca="false">C2*D2 +C2</f>
        <v>16.8</v>
      </c>
      <c r="F2" s="10" t="n">
        <v>1</v>
      </c>
      <c r="G2" s="10" t="n">
        <v>10</v>
      </c>
      <c r="H2" s="11" t="n">
        <f aca="false">F2*G2*4*G8</f>
        <v>480</v>
      </c>
      <c r="I2" s="12" t="n">
        <f aca="false">$E2*$H2</f>
        <v>8064</v>
      </c>
      <c r="J2" s="13" t="n">
        <f aca="false">$C2*$H2</f>
        <v>5760</v>
      </c>
      <c r="L2" s="14" t="n">
        <f aca="false">I2-J2-K2</f>
        <v>2304</v>
      </c>
    </row>
    <row r="3" customFormat="false" ht="13.8" hidden="false" customHeight="false" outlineLevel="0" collapsed="false">
      <c r="B3" s="1" t="s">
        <v>11</v>
      </c>
      <c r="C3" s="8" t="n">
        <f aca="false">120 * $H$10</f>
        <v>12</v>
      </c>
      <c r="D3" s="9" t="n">
        <f aca="false">D$7</f>
        <v>0.4</v>
      </c>
      <c r="E3" s="8" t="n">
        <f aca="false">C3*D3 +C3</f>
        <v>16.8</v>
      </c>
      <c r="F3" s="10" t="n">
        <v>0</v>
      </c>
      <c r="G3" s="10" t="n">
        <v>0</v>
      </c>
      <c r="H3" s="11" t="n">
        <f aca="false">F3*G3*4*G7</f>
        <v>0</v>
      </c>
      <c r="I3" s="12" t="n">
        <f aca="false">$E3*$H3</f>
        <v>0</v>
      </c>
      <c r="J3" s="13" t="n">
        <f aca="false">$C3*$H3</f>
        <v>0</v>
      </c>
      <c r="L3" s="14" t="n">
        <f aca="false">I3-J3-K3</f>
        <v>0</v>
      </c>
    </row>
    <row r="4" customFormat="false" ht="13.8" hidden="false" customHeight="false" outlineLevel="0" collapsed="false">
      <c r="B4" s="1" t="s">
        <v>12</v>
      </c>
      <c r="C4" s="8" t="n">
        <f aca="false">80 * $H$10</f>
        <v>8</v>
      </c>
      <c r="D4" s="9" t="n">
        <f aca="false">D$8</f>
        <v>0.4</v>
      </c>
      <c r="E4" s="8" t="n">
        <f aca="false">C4*D4 +C4</f>
        <v>11.2</v>
      </c>
      <c r="F4" s="10" t="n">
        <v>1</v>
      </c>
      <c r="G4" s="10" t="n">
        <v>30</v>
      </c>
      <c r="H4" s="11" t="n">
        <f aca="false">F4*G4*4*G8</f>
        <v>1440</v>
      </c>
      <c r="I4" s="12" t="n">
        <f aca="false">$E4*$H4</f>
        <v>16128</v>
      </c>
      <c r="J4" s="13" t="n">
        <f aca="false">$C4*$H4</f>
        <v>11520</v>
      </c>
      <c r="L4" s="14" t="n">
        <f aca="false">I4-J4-K4</f>
        <v>4608</v>
      </c>
    </row>
    <row r="5" customFormat="false" ht="13.8" hidden="false" customHeight="false" outlineLevel="0" collapsed="false">
      <c r="B5" s="1" t="s">
        <v>13</v>
      </c>
      <c r="C5" s="8" t="n">
        <f aca="false">45 * $H$10</f>
        <v>4.5</v>
      </c>
      <c r="D5" s="9" t="n">
        <f aca="false">D$8</f>
        <v>0.4</v>
      </c>
      <c r="E5" s="8" t="n">
        <f aca="false">C5*D5 +C5</f>
        <v>6.3</v>
      </c>
      <c r="F5" s="10" t="n">
        <v>3</v>
      </c>
      <c r="G5" s="10" t="n">
        <v>30</v>
      </c>
      <c r="H5" s="11" t="n">
        <f aca="false">F5*G5*4*G8</f>
        <v>4320</v>
      </c>
      <c r="I5" s="12" t="n">
        <f aca="false">$E5*$H5</f>
        <v>27216</v>
      </c>
      <c r="J5" s="13" t="n">
        <f aca="false">$C5*$H5</f>
        <v>19440</v>
      </c>
      <c r="L5" s="14" t="n">
        <f aca="false">I5-J5-K5</f>
        <v>7776</v>
      </c>
    </row>
    <row r="6" customFormat="false" ht="13.8" hidden="false" customHeight="false" outlineLevel="0" collapsed="false">
      <c r="B6" s="1" t="s">
        <v>14</v>
      </c>
      <c r="C6" s="8" t="n">
        <f aca="false">15 * $H$10</f>
        <v>1.5</v>
      </c>
      <c r="D6" s="9" t="n">
        <f aca="false">D$8</f>
        <v>0.4</v>
      </c>
      <c r="E6" s="8" t="n">
        <f aca="false">C6*D6 +C6</f>
        <v>2.1</v>
      </c>
      <c r="F6" s="10" t="n">
        <v>20</v>
      </c>
      <c r="G6" s="10" t="n">
        <v>20</v>
      </c>
      <c r="H6" s="11" t="n">
        <f aca="false">F6*G6*4*G8</f>
        <v>19200</v>
      </c>
      <c r="I6" s="12" t="n">
        <f aca="false">$E6*$H6</f>
        <v>40320</v>
      </c>
      <c r="J6" s="13" t="n">
        <f aca="false">$C6*$H6</f>
        <v>28800</v>
      </c>
      <c r="L6" s="14" t="n">
        <f aca="false">I6-J6-K6</f>
        <v>11520</v>
      </c>
    </row>
    <row r="7" customFormat="false" ht="13.8" hidden="false" customHeight="false" outlineLevel="0" collapsed="false">
      <c r="B7" s="1" t="s">
        <v>15</v>
      </c>
      <c r="C7" s="8" t="n">
        <f aca="false">0 * $H$10</f>
        <v>0</v>
      </c>
      <c r="D7" s="9" t="n">
        <f aca="false">D$8</f>
        <v>0.4</v>
      </c>
      <c r="E7" s="8" t="n">
        <f aca="false">C7*D7 +C7</f>
        <v>0</v>
      </c>
      <c r="F7" s="10" t="n">
        <v>0</v>
      </c>
      <c r="G7" s="10" t="n">
        <v>0</v>
      </c>
      <c r="H7" s="11" t="n">
        <f aca="false">F7*G7*4*G8</f>
        <v>0</v>
      </c>
      <c r="I7" s="12" t="n">
        <f aca="false">$E7*$H7</f>
        <v>0</v>
      </c>
      <c r="J7" s="13" t="n">
        <f aca="false">$C7*$H7</f>
        <v>0</v>
      </c>
      <c r="L7" s="14" t="n">
        <f aca="false">I7-J7-K7</f>
        <v>0</v>
      </c>
    </row>
    <row r="8" customFormat="false" ht="13.8" hidden="false" customHeight="false" outlineLevel="0" collapsed="false">
      <c r="D8" s="15" t="n">
        <v>0.4</v>
      </c>
      <c r="F8" s="16" t="s">
        <v>16</v>
      </c>
      <c r="G8" s="10" t="n">
        <v>12</v>
      </c>
      <c r="J8" s="17"/>
      <c r="L8" s="18"/>
    </row>
    <row r="9" customFormat="false" ht="13.8" hidden="false" customHeight="false" outlineLevel="0" collapsed="false">
      <c r="F9" s="1" t="s">
        <v>17</v>
      </c>
      <c r="G9" s="19" t="s">
        <v>18</v>
      </c>
      <c r="H9" s="20" t="n">
        <f aca="false">SUM(H2:H7)</f>
        <v>25440</v>
      </c>
      <c r="I9" s="21" t="n">
        <f aca="false">SUM(I2:I7)</f>
        <v>91728</v>
      </c>
      <c r="J9" s="22" t="n">
        <f aca="false">SUM(J2:J7)</f>
        <v>65520</v>
      </c>
      <c r="K9" s="23"/>
      <c r="L9" s="24" t="n">
        <f aca="false">SUM(L2:L7)</f>
        <v>26208</v>
      </c>
    </row>
    <row r="10" customFormat="false" ht="13.8" hidden="false" customHeight="false" outlineLevel="0" collapsed="false">
      <c r="F10" s="1" t="s">
        <v>19</v>
      </c>
      <c r="G10" s="25" t="s">
        <v>20</v>
      </c>
      <c r="H10" s="26" t="n">
        <f aca="false">IF($G$10="Humanitarian",10% , IF($G$10="Consultancy", 0.5 , 1))</f>
        <v>0.1</v>
      </c>
    </row>
    <row r="12" customFormat="false" ht="13.8" hidden="false" customHeight="false" outlineLevel="0" collapsed="false">
      <c r="B12" s="1" t="s">
        <v>21</v>
      </c>
      <c r="C12" s="12" t="n">
        <f aca="false">IF(G9="yes",$I$9*$F$12,0)</f>
        <v>0</v>
      </c>
      <c r="D12" s="12"/>
      <c r="E12" s="12" t="n">
        <f aca="false">IF(G9="yes",$I$9*$F$12,0)</f>
        <v>0</v>
      </c>
      <c r="F12" s="27" t="n">
        <v>0.2</v>
      </c>
      <c r="G12" s="1" t="s">
        <v>22</v>
      </c>
    </row>
    <row r="13" customFormat="false" ht="13.8" hidden="false" customHeight="false" outlineLevel="0" collapsed="false">
      <c r="B13" s="1" t="s">
        <v>23</v>
      </c>
      <c r="C13" s="12" t="n">
        <f aca="false">($I$9-C12)/$G$8</f>
        <v>7644</v>
      </c>
      <c r="D13" s="12"/>
      <c r="E13" s="12" t="n">
        <f aca="false">($I$9-E12)/$G$8</f>
        <v>7644</v>
      </c>
    </row>
    <row r="15" customFormat="false" ht="13.8" hidden="false" customHeight="false" outlineLevel="0" collapsed="false">
      <c r="B15" s="28" t="s">
        <v>24</v>
      </c>
      <c r="C15" s="29" t="s">
        <v>25</v>
      </c>
      <c r="D15" s="30" t="s">
        <v>26</v>
      </c>
      <c r="E15" s="31" t="s">
        <v>27</v>
      </c>
    </row>
    <row r="16" customFormat="false" ht="13.8" hidden="false" customHeight="false" outlineLevel="0" collapsed="false">
      <c r="B16" s="32" t="n">
        <v>1</v>
      </c>
      <c r="C16" s="33" t="n">
        <f aca="false">C12+C13</f>
        <v>7644</v>
      </c>
      <c r="D16" s="34" t="n">
        <f aca="false">C16*0.1</f>
        <v>764.4</v>
      </c>
      <c r="E16" s="35" t="n">
        <f aca="false">C16*0.9</f>
        <v>6879.6</v>
      </c>
    </row>
    <row r="17" customFormat="false" ht="13.8" hidden="false" customHeight="false" outlineLevel="0" collapsed="false">
      <c r="B17" s="32" t="n">
        <v>2</v>
      </c>
      <c r="C17" s="33" t="n">
        <f aca="false">IF(B17&lt;$G$8+1,$C$13,"")</f>
        <v>7644</v>
      </c>
      <c r="D17" s="34" t="n">
        <f aca="false">IF(C17="","",C17*0.1)</f>
        <v>764.4</v>
      </c>
      <c r="E17" s="35" t="n">
        <f aca="false">IF(C17="", "",C17*0.9)</f>
        <v>6879.6</v>
      </c>
    </row>
    <row r="18" customFormat="false" ht="13.8" hidden="false" customHeight="false" outlineLevel="0" collapsed="false">
      <c r="B18" s="32" t="n">
        <v>3</v>
      </c>
      <c r="C18" s="33" t="n">
        <f aca="false">IF(B18&lt;$G$8+1,$C$13,"")</f>
        <v>7644</v>
      </c>
      <c r="D18" s="34" t="n">
        <f aca="false">IF(C18="","",C18*0.1)</f>
        <v>764.4</v>
      </c>
      <c r="E18" s="35" t="n">
        <f aca="false">IF(C18="", "",C18*0.9)</f>
        <v>6879.6</v>
      </c>
    </row>
    <row r="19" customFormat="false" ht="13.8" hidden="false" customHeight="false" outlineLevel="0" collapsed="false">
      <c r="B19" s="32" t="n">
        <v>4</v>
      </c>
      <c r="C19" s="33" t="n">
        <f aca="false">IF(B19&lt;$G$8+1,$C$13,"")</f>
        <v>7644</v>
      </c>
      <c r="D19" s="34" t="n">
        <f aca="false">IF(C19="","",C19*0.1)</f>
        <v>764.4</v>
      </c>
      <c r="E19" s="35" t="n">
        <f aca="false">IF(C19="", "",C19*0.9)</f>
        <v>6879.6</v>
      </c>
    </row>
    <row r="20" customFormat="false" ht="13.8" hidden="false" customHeight="false" outlineLevel="0" collapsed="false">
      <c r="B20" s="32" t="n">
        <v>5</v>
      </c>
      <c r="C20" s="33" t="n">
        <f aca="false">IF(B20&lt;$G$8+1,$C$13,"")</f>
        <v>7644</v>
      </c>
      <c r="D20" s="34" t="n">
        <f aca="false">IF(C20="","",C20*0.1)</f>
        <v>764.4</v>
      </c>
      <c r="E20" s="35" t="n">
        <f aca="false">IF(C20="", "",C20*0.9)</f>
        <v>6879.6</v>
      </c>
    </row>
    <row r="21" customFormat="false" ht="13.8" hidden="false" customHeight="false" outlineLevel="0" collapsed="false">
      <c r="B21" s="32" t="n">
        <v>6</v>
      </c>
      <c r="C21" s="33" t="n">
        <f aca="false">IF(B21&lt;$G$8+1,$C$13,"")</f>
        <v>7644</v>
      </c>
      <c r="D21" s="34" t="n">
        <f aca="false">IF(C21="","",C21*0.1)</f>
        <v>764.4</v>
      </c>
      <c r="E21" s="35" t="n">
        <f aca="false">IF(C21="", "",C21*0.9)</f>
        <v>6879.6</v>
      </c>
    </row>
    <row r="22" customFormat="false" ht="13.8" hidden="false" customHeight="false" outlineLevel="0" collapsed="false">
      <c r="B22" s="32" t="n">
        <v>7</v>
      </c>
      <c r="C22" s="33" t="n">
        <f aca="false">IF(B22&lt;$G$8+1,$C$13,"")</f>
        <v>7644</v>
      </c>
      <c r="D22" s="34" t="n">
        <f aca="false">IF(C22="","",C22*0.1)</f>
        <v>764.4</v>
      </c>
      <c r="E22" s="35" t="n">
        <f aca="false">IF(C22="", "",C22*0.9)</f>
        <v>6879.6</v>
      </c>
    </row>
    <row r="23" customFormat="false" ht="13.8" hidden="false" customHeight="false" outlineLevel="0" collapsed="false">
      <c r="B23" s="32" t="n">
        <v>8</v>
      </c>
      <c r="C23" s="33" t="n">
        <f aca="false">IF(B23&lt;$G$8+1,$C$13,"")</f>
        <v>7644</v>
      </c>
      <c r="D23" s="34" t="n">
        <f aca="false">IF(C23="","",C23*0.1)</f>
        <v>764.4</v>
      </c>
      <c r="E23" s="35" t="n">
        <f aca="false">IF(C23="", "",C23*0.9)</f>
        <v>6879.6</v>
      </c>
    </row>
    <row r="24" customFormat="false" ht="13.8" hidden="false" customHeight="false" outlineLevel="0" collapsed="false">
      <c r="B24" s="32" t="n">
        <v>9</v>
      </c>
      <c r="C24" s="33" t="n">
        <f aca="false">IF(B24&lt;$G$8+1,$C$13,"")</f>
        <v>7644</v>
      </c>
      <c r="D24" s="34" t="n">
        <f aca="false">IF(C24="","",C24*0.1)</f>
        <v>764.4</v>
      </c>
      <c r="E24" s="35" t="n">
        <f aca="false">IF(C24="", "",C24*0.9)</f>
        <v>6879.6</v>
      </c>
    </row>
    <row r="25" customFormat="false" ht="13.8" hidden="false" customHeight="false" outlineLevel="0" collapsed="false">
      <c r="B25" s="32" t="n">
        <v>10</v>
      </c>
      <c r="C25" s="33" t="n">
        <f aca="false">IF(B25&lt;$G$8+1,$C$13,"")</f>
        <v>7644</v>
      </c>
      <c r="D25" s="34" t="n">
        <f aca="false">IF(C25="","",C25*0.1)</f>
        <v>764.4</v>
      </c>
      <c r="E25" s="35" t="n">
        <f aca="false">IF(C25="", "",C25*0.9)</f>
        <v>6879.6</v>
      </c>
    </row>
    <row r="26" customFormat="false" ht="13.8" hidden="false" customHeight="false" outlineLevel="0" collapsed="false">
      <c r="B26" s="32" t="n">
        <v>11</v>
      </c>
      <c r="C26" s="33" t="n">
        <f aca="false">IF(B26&lt;$G$8+1,$C$13,"")</f>
        <v>7644</v>
      </c>
      <c r="D26" s="34" t="n">
        <f aca="false">IF(C26="","",C26*0.1)</f>
        <v>764.4</v>
      </c>
      <c r="E26" s="35" t="n">
        <f aca="false">IF(C26="", "",C26*0.9)</f>
        <v>6879.6</v>
      </c>
    </row>
    <row r="27" customFormat="false" ht="13.8" hidden="false" customHeight="false" outlineLevel="0" collapsed="false">
      <c r="B27" s="32" t="n">
        <v>12</v>
      </c>
      <c r="C27" s="33" t="n">
        <f aca="false">IF(B27&lt;$G$8+1,$C$13,"")</f>
        <v>7644</v>
      </c>
      <c r="D27" s="34" t="n">
        <f aca="false">IF(C27="","",C27*0.1)</f>
        <v>764.4</v>
      </c>
      <c r="E27" s="35" t="n">
        <f aca="false">IF(C27="", "",C27*0.9)</f>
        <v>6879.6</v>
      </c>
    </row>
    <row r="28" customFormat="false" ht="13.8" hidden="false" customHeight="false" outlineLevel="0" collapsed="false">
      <c r="B28" s="32" t="n">
        <v>13</v>
      </c>
      <c r="C28" s="33" t="str">
        <f aca="false">IF(B28&lt;$G$8+1,$C$13,"")</f>
        <v/>
      </c>
      <c r="D28" s="34" t="str">
        <f aca="false">IF(C28="","",C28*0.1)</f>
        <v/>
      </c>
      <c r="E28" s="35" t="str">
        <f aca="false">IF(C28="", "",C28*0.9)</f>
        <v/>
      </c>
    </row>
    <row r="29" customFormat="false" ht="13.8" hidden="false" customHeight="false" outlineLevel="0" collapsed="false">
      <c r="B29" s="32" t="n">
        <v>14</v>
      </c>
      <c r="C29" s="33" t="str">
        <f aca="false">IF(B29&lt;$G$8+1,$C$13,"")</f>
        <v/>
      </c>
      <c r="D29" s="34" t="str">
        <f aca="false">IF(C29="","",C29*0.1)</f>
        <v/>
      </c>
      <c r="E29" s="35" t="str">
        <f aca="false">IF(C29="", "",C29*0.9)</f>
        <v/>
      </c>
    </row>
    <row r="30" customFormat="false" ht="13.8" hidden="false" customHeight="false" outlineLevel="0" collapsed="false">
      <c r="B30" s="32" t="n">
        <v>15</v>
      </c>
      <c r="C30" s="33" t="str">
        <f aca="false">IF(B30&lt;$G$8+1,$C$13,"")</f>
        <v/>
      </c>
      <c r="D30" s="34" t="str">
        <f aca="false">IF(C30="","",C30*0.1)</f>
        <v/>
      </c>
      <c r="E30" s="35" t="str">
        <f aca="false">IF(C30="", "",C30*0.9)</f>
        <v/>
      </c>
    </row>
    <row r="31" customFormat="false" ht="13.8" hidden="false" customHeight="false" outlineLevel="0" collapsed="false">
      <c r="B31" s="32" t="n">
        <v>16</v>
      </c>
      <c r="C31" s="33" t="str">
        <f aca="false">IF(B31&lt;$G$8+1,$C$13,"")</f>
        <v/>
      </c>
      <c r="D31" s="34" t="str">
        <f aca="false">IF(C31="","",C31*0.1)</f>
        <v/>
      </c>
      <c r="E31" s="35" t="str">
        <f aca="false">IF(C31="", "",C31*0.9)</f>
        <v/>
      </c>
    </row>
    <row r="32" customFormat="false" ht="13.8" hidden="false" customHeight="false" outlineLevel="0" collapsed="false">
      <c r="B32" s="32" t="n">
        <v>17</v>
      </c>
      <c r="C32" s="33" t="str">
        <f aca="false">IF(B32&lt;$G$8+1,$C$13,"")</f>
        <v/>
      </c>
      <c r="D32" s="34" t="str">
        <f aca="false">IF(C32="","",C32*0.1)</f>
        <v/>
      </c>
      <c r="E32" s="35" t="str">
        <f aca="false">IF(C32="", "",C32*0.9)</f>
        <v/>
      </c>
    </row>
    <row r="33" customFormat="false" ht="13.8" hidden="false" customHeight="false" outlineLevel="0" collapsed="false">
      <c r="B33" s="36" t="n">
        <v>18</v>
      </c>
      <c r="C33" s="33" t="str">
        <f aca="false">IF(B33&lt;$G$8+1,$C$13,"")</f>
        <v/>
      </c>
      <c r="D33" s="37" t="str">
        <f aca="false">IF(C33="","",C33*0.1)</f>
        <v/>
      </c>
      <c r="E33" s="38" t="str">
        <f aca="false">IF(C33="", "",C33*0.9)</f>
        <v/>
      </c>
    </row>
  </sheetData>
  <dataValidations count="3">
    <dataValidation allowBlank="true" errorStyle="stop" operator="equal" showDropDown="false" showErrorMessage="true" showInputMessage="false" sqref="G10" type="list">
      <formula1>"Humanitarian,Consultancy,Commercial"</formula1>
      <formula2>0</formula2>
    </dataValidation>
    <dataValidation allowBlank="true" errorStyle="stop" operator="equal" showDropDown="false" showErrorMessage="true" showInputMessage="false" sqref="B1:I8 J2:J7 L2:L7 B9:F10 H9:J10 L9" type="none">
      <formula1>0</formula1>
      <formula2>0</formula2>
    </dataValidation>
    <dataValidation allowBlank="true" errorStyle="stop" operator="equal" showDropDown="false" showErrorMessage="true" showInputMessage="false" sqref="G9" type="list">
      <formula1>"yes,no"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5.49"/>
    <col collapsed="false" customWidth="true" hidden="false" outlineLevel="0" max="7" min="4" style="1" width="10.2"/>
    <col collapsed="false" customWidth="true" hidden="false" outlineLevel="0" max="8" min="8" style="1" width="10.44"/>
    <col collapsed="false" customWidth="true" hidden="false" outlineLevel="0" max="9" min="9" style="1" width="10.37"/>
  </cols>
  <sheetData>
    <row r="1" customFormat="false" ht="36.85" hidden="false" customHeight="false" outlineLevel="0" collapsed="false"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4" t="s">
        <v>5</v>
      </c>
      <c r="I1" s="4" t="s">
        <v>6</v>
      </c>
    </row>
    <row r="2" customFormat="false" ht="13.8" hidden="false" customHeight="false" outlineLevel="0" collapsed="false">
      <c r="B2" s="1" t="s">
        <v>28</v>
      </c>
      <c r="C2" s="8" t="n">
        <v>120</v>
      </c>
      <c r="D2" s="9" t="n">
        <f aca="false">D$7</f>
        <v>0.4</v>
      </c>
      <c r="E2" s="8" t="n">
        <f aca="false">C2*D2 +C2</f>
        <v>168</v>
      </c>
      <c r="F2" s="39" t="n">
        <v>1</v>
      </c>
      <c r="G2" s="39" t="n">
        <v>10</v>
      </c>
      <c r="H2" s="11" t="n">
        <f aca="false">F2*G2*4*G7</f>
        <v>120</v>
      </c>
      <c r="I2" s="12" t="n">
        <f aca="false">E2*H2</f>
        <v>20160</v>
      </c>
    </row>
    <row r="3" customFormat="false" ht="13.8" hidden="false" customHeight="false" outlineLevel="0" collapsed="false">
      <c r="B3" s="1" t="s">
        <v>29</v>
      </c>
      <c r="C3" s="8" t="n">
        <v>80</v>
      </c>
      <c r="D3" s="9" t="n">
        <f aca="false">D$7</f>
        <v>0.4</v>
      </c>
      <c r="E3" s="8" t="n">
        <f aca="false">C3*D3 +C3</f>
        <v>112</v>
      </c>
      <c r="F3" s="39" t="n">
        <v>1</v>
      </c>
      <c r="G3" s="39" t="n">
        <v>30</v>
      </c>
      <c r="H3" s="11" t="n">
        <f aca="false">F3*G3*4*G7</f>
        <v>360</v>
      </c>
      <c r="I3" s="12" t="n">
        <f aca="false">E3*H3</f>
        <v>40320</v>
      </c>
    </row>
    <row r="4" customFormat="false" ht="13.8" hidden="false" customHeight="false" outlineLevel="0" collapsed="false">
      <c r="B4" s="1" t="s">
        <v>30</v>
      </c>
      <c r="C4" s="8" t="n">
        <v>45</v>
      </c>
      <c r="D4" s="9" t="n">
        <f aca="false">D$7</f>
        <v>0.4</v>
      </c>
      <c r="E4" s="8" t="n">
        <f aca="false">C4*D4 +C4</f>
        <v>63</v>
      </c>
      <c r="F4" s="39" t="n">
        <v>0</v>
      </c>
      <c r="G4" s="39" t="n">
        <v>0</v>
      </c>
      <c r="H4" s="11" t="n">
        <f aca="false">F4*G4*4*G7</f>
        <v>0</v>
      </c>
      <c r="I4" s="12" t="n">
        <f aca="false">E4*H4</f>
        <v>0</v>
      </c>
    </row>
    <row r="5" customFormat="false" ht="13.8" hidden="false" customHeight="false" outlineLevel="0" collapsed="false">
      <c r="B5" s="1" t="s">
        <v>31</v>
      </c>
      <c r="C5" s="8" t="n">
        <v>15</v>
      </c>
      <c r="D5" s="9" t="n">
        <f aca="false">D$7</f>
        <v>0.4</v>
      </c>
      <c r="E5" s="8" t="n">
        <f aca="false">C5*D5 +C5</f>
        <v>21</v>
      </c>
      <c r="F5" s="39" t="n">
        <v>0</v>
      </c>
      <c r="G5" s="39" t="n">
        <v>0</v>
      </c>
      <c r="H5" s="11" t="n">
        <f aca="false">F5*G5*4*G7</f>
        <v>0</v>
      </c>
      <c r="I5" s="12" t="n">
        <f aca="false">E5*H5</f>
        <v>0</v>
      </c>
    </row>
    <row r="6" customFormat="false" ht="13.8" hidden="false" customHeight="false" outlineLevel="0" collapsed="false">
      <c r="B6" s="1" t="s">
        <v>32</v>
      </c>
      <c r="C6" s="8" t="n">
        <v>0</v>
      </c>
      <c r="D6" s="9" t="n">
        <f aca="false">D$7</f>
        <v>0.4</v>
      </c>
      <c r="E6" s="8" t="n">
        <f aca="false">C6*D6 +C6</f>
        <v>0</v>
      </c>
      <c r="F6" s="39" t="n">
        <v>0</v>
      </c>
      <c r="G6" s="39" t="n">
        <v>0</v>
      </c>
      <c r="H6" s="11" t="n">
        <f aca="false">F6*G6*4*G7</f>
        <v>0</v>
      </c>
      <c r="I6" s="12" t="n">
        <f aca="false">E6*H6</f>
        <v>0</v>
      </c>
    </row>
    <row r="7" customFormat="false" ht="13.8" hidden="false" customHeight="false" outlineLevel="0" collapsed="false">
      <c r="D7" s="15" t="n">
        <v>0.4</v>
      </c>
      <c r="F7" s="39" t="s">
        <v>16</v>
      </c>
      <c r="G7" s="39" t="n">
        <v>3</v>
      </c>
    </row>
    <row r="8" customFormat="false" ht="13.8" hidden="false" customHeight="false" outlineLevel="0" collapsed="false">
      <c r="F8" s="1" t="s">
        <v>17</v>
      </c>
      <c r="G8" s="40" t="s">
        <v>33</v>
      </c>
      <c r="H8" s="20" t="n">
        <f aca="false">SUM(H2:H6)</f>
        <v>480</v>
      </c>
      <c r="I8" s="21" t="n">
        <f aca="false">SUM(I2:I6)</f>
        <v>60480</v>
      </c>
    </row>
    <row r="10" customFormat="false" ht="13.8" hidden="false" customHeight="false" outlineLevel="0" collapsed="false">
      <c r="B10" s="1" t="s">
        <v>21</v>
      </c>
      <c r="C10" s="12" t="n">
        <f aca="false">IF(G8="yes",$I$8*$F$10,0)</f>
        <v>12096</v>
      </c>
      <c r="D10" s="12"/>
      <c r="E10" s="12" t="n">
        <f aca="false">IF(G8="yes",$I$8*$F$10,0)</f>
        <v>12096</v>
      </c>
      <c r="F10" s="27" t="n">
        <v>0.2</v>
      </c>
      <c r="G10" s="1" t="s">
        <v>22</v>
      </c>
    </row>
    <row r="11" customFormat="false" ht="13.8" hidden="false" customHeight="false" outlineLevel="0" collapsed="false">
      <c r="B11" s="1" t="s">
        <v>23</v>
      </c>
      <c r="C11" s="12" t="n">
        <f aca="false">($I$8-C10)/$G$7</f>
        <v>16128</v>
      </c>
      <c r="D11" s="12"/>
      <c r="E11" s="12" t="n">
        <f aca="false">($I$8-E10)/$G$7</f>
        <v>16128</v>
      </c>
    </row>
    <row r="13" customFormat="false" ht="13.8" hidden="false" customHeight="false" outlineLevel="0" collapsed="false">
      <c r="B13" s="28" t="s">
        <v>24</v>
      </c>
      <c r="C13" s="29" t="s">
        <v>25</v>
      </c>
      <c r="D13" s="30" t="s">
        <v>26</v>
      </c>
      <c r="E13" s="31" t="s">
        <v>27</v>
      </c>
    </row>
    <row r="14" customFormat="false" ht="13.8" hidden="false" customHeight="false" outlineLevel="0" collapsed="false">
      <c r="B14" s="32" t="n">
        <v>1</v>
      </c>
      <c r="C14" s="33" t="n">
        <f aca="false">C10+C11</f>
        <v>28224</v>
      </c>
      <c r="D14" s="34" t="n">
        <f aca="false">C14*0.1</f>
        <v>2822.4</v>
      </c>
      <c r="E14" s="35" t="n">
        <f aca="false">C14*0.9</f>
        <v>25401.6</v>
      </c>
    </row>
    <row r="15" customFormat="false" ht="13.8" hidden="false" customHeight="false" outlineLevel="0" collapsed="false">
      <c r="B15" s="32" t="n">
        <v>2</v>
      </c>
      <c r="C15" s="33" t="n">
        <f aca="false">IF(B15&lt;$G$7+1,$C$11,"")</f>
        <v>16128</v>
      </c>
      <c r="D15" s="34" t="n">
        <f aca="false">IF(C15="","",C15*0.1)</f>
        <v>1612.8</v>
      </c>
      <c r="E15" s="35" t="n">
        <f aca="false">IF(C15="", "",C15*0.9)</f>
        <v>14515.2</v>
      </c>
    </row>
    <row r="16" customFormat="false" ht="13.8" hidden="false" customHeight="false" outlineLevel="0" collapsed="false">
      <c r="B16" s="32" t="n">
        <v>3</v>
      </c>
      <c r="C16" s="33" t="n">
        <f aca="false">IF(B16&lt;$G$7+1,$C$11,"")</f>
        <v>16128</v>
      </c>
      <c r="D16" s="34" t="n">
        <f aca="false">IF(C16="","",C16*0.1)</f>
        <v>1612.8</v>
      </c>
      <c r="E16" s="35" t="n">
        <f aca="false">IF(C16="", "",C16*0.9)</f>
        <v>14515.2</v>
      </c>
    </row>
    <row r="17" customFormat="false" ht="13.8" hidden="false" customHeight="false" outlineLevel="0" collapsed="false">
      <c r="B17" s="32" t="n">
        <v>4</v>
      </c>
      <c r="C17" s="33" t="str">
        <f aca="false">IF(B17&lt;$G$7+1,$C$11,"")</f>
        <v/>
      </c>
      <c r="D17" s="34" t="str">
        <f aca="false">IF(C17="","",C17*0.1)</f>
        <v/>
      </c>
      <c r="E17" s="35" t="str">
        <f aca="false">IF(C17="", "",C17*0.9)</f>
        <v/>
      </c>
    </row>
    <row r="18" customFormat="false" ht="13.8" hidden="false" customHeight="false" outlineLevel="0" collapsed="false">
      <c r="B18" s="32" t="n">
        <v>5</v>
      </c>
      <c r="C18" s="33" t="str">
        <f aca="false">IF(B18&lt;$G$7+1,$C$11,"")</f>
        <v/>
      </c>
      <c r="D18" s="34" t="str">
        <f aca="false">IF(C18="","",C18*0.1)</f>
        <v/>
      </c>
      <c r="E18" s="35" t="str">
        <f aca="false">IF(C18="", "",C18*0.9)</f>
        <v/>
      </c>
    </row>
    <row r="19" customFormat="false" ht="13.8" hidden="false" customHeight="false" outlineLevel="0" collapsed="false">
      <c r="B19" s="32" t="n">
        <v>6</v>
      </c>
      <c r="C19" s="33" t="str">
        <f aca="false">IF(B19&lt;$G$7+1,$C$11,"")</f>
        <v/>
      </c>
      <c r="D19" s="34" t="str">
        <f aca="false">IF(C19="","",C19*0.1)</f>
        <v/>
      </c>
      <c r="E19" s="35" t="str">
        <f aca="false">IF(C19="", "",C19*0.9)</f>
        <v/>
      </c>
    </row>
    <row r="20" customFormat="false" ht="13.8" hidden="false" customHeight="false" outlineLevel="0" collapsed="false">
      <c r="B20" s="32" t="n">
        <v>7</v>
      </c>
      <c r="C20" s="33" t="str">
        <f aca="false">IF(B20&lt;$G$7+1,$C$11,"")</f>
        <v/>
      </c>
      <c r="D20" s="34" t="str">
        <f aca="false">IF(C20="","",C20*0.1)</f>
        <v/>
      </c>
      <c r="E20" s="35" t="str">
        <f aca="false">IF(C20="", "",C20*0.9)</f>
        <v/>
      </c>
    </row>
    <row r="21" customFormat="false" ht="13.8" hidden="false" customHeight="false" outlineLevel="0" collapsed="false">
      <c r="B21" s="32" t="n">
        <v>8</v>
      </c>
      <c r="C21" s="33" t="str">
        <f aca="false">IF(B21&lt;$G$7+1,$C$11,"")</f>
        <v/>
      </c>
      <c r="D21" s="34" t="str">
        <f aca="false">IF(C21="","",C21*0.1)</f>
        <v/>
      </c>
      <c r="E21" s="35" t="str">
        <f aca="false">IF(C21="", "",C21*0.9)</f>
        <v/>
      </c>
    </row>
    <row r="22" customFormat="false" ht="13.8" hidden="false" customHeight="false" outlineLevel="0" collapsed="false">
      <c r="B22" s="32" t="n">
        <v>9</v>
      </c>
      <c r="C22" s="33" t="str">
        <f aca="false">IF(B22&lt;$G$7+1,$C$11,"")</f>
        <v/>
      </c>
      <c r="D22" s="34" t="str">
        <f aca="false">IF(C22="","",C22*0.1)</f>
        <v/>
      </c>
      <c r="E22" s="35" t="str">
        <f aca="false">IF(C22="", "",C22*0.9)</f>
        <v/>
      </c>
    </row>
    <row r="23" customFormat="false" ht="13.8" hidden="false" customHeight="false" outlineLevel="0" collapsed="false">
      <c r="B23" s="32" t="n">
        <v>10</v>
      </c>
      <c r="C23" s="33" t="str">
        <f aca="false">IF(B23&lt;$G$7+1,$C$11,"")</f>
        <v/>
      </c>
      <c r="D23" s="34" t="str">
        <f aca="false">IF(C23="","",C23*0.1)</f>
        <v/>
      </c>
      <c r="E23" s="35" t="str">
        <f aca="false">IF(C23="", "",C23*0.9)</f>
        <v/>
      </c>
    </row>
    <row r="24" customFormat="false" ht="13.8" hidden="false" customHeight="false" outlineLevel="0" collapsed="false">
      <c r="B24" s="32" t="n">
        <v>11</v>
      </c>
      <c r="C24" s="33" t="str">
        <f aca="false">IF(B24&lt;$G$7+1,$C$11,"")</f>
        <v/>
      </c>
      <c r="D24" s="34" t="str">
        <f aca="false">IF(C24="","",C24*0.1)</f>
        <v/>
      </c>
      <c r="E24" s="35" t="str">
        <f aca="false">IF(C24="", "",C24*0.9)</f>
        <v/>
      </c>
    </row>
    <row r="25" customFormat="false" ht="13.8" hidden="false" customHeight="false" outlineLevel="0" collapsed="false">
      <c r="B25" s="32" t="n">
        <v>12</v>
      </c>
      <c r="C25" s="33" t="str">
        <f aca="false">IF(B25&lt;$G$7+1,$C$11,"")</f>
        <v/>
      </c>
      <c r="D25" s="34" t="str">
        <f aca="false">IF(C25="","",C25*0.1)</f>
        <v/>
      </c>
      <c r="E25" s="35" t="str">
        <f aca="false">IF(C25="", "",C25*0.9)</f>
        <v/>
      </c>
    </row>
    <row r="26" customFormat="false" ht="13.8" hidden="false" customHeight="false" outlineLevel="0" collapsed="false">
      <c r="B26" s="32" t="n">
        <v>13</v>
      </c>
      <c r="C26" s="33" t="str">
        <f aca="false">IF(B26&lt;$G$7+1,$C$11,"")</f>
        <v/>
      </c>
      <c r="D26" s="34" t="str">
        <f aca="false">IF(C26="","",C26*0.1)</f>
        <v/>
      </c>
      <c r="E26" s="35" t="str">
        <f aca="false">IF(C26="", "",C26*0.9)</f>
        <v/>
      </c>
    </row>
    <row r="27" customFormat="false" ht="13.8" hidden="false" customHeight="false" outlineLevel="0" collapsed="false">
      <c r="B27" s="32" t="n">
        <v>14</v>
      </c>
      <c r="C27" s="33" t="str">
        <f aca="false">IF(B27&lt;$G$7+1,$C$11,"")</f>
        <v/>
      </c>
      <c r="D27" s="34" t="str">
        <f aca="false">IF(C27="","",C27*0.1)</f>
        <v/>
      </c>
      <c r="E27" s="35" t="str">
        <f aca="false">IF(C27="", "",C27*0.9)</f>
        <v/>
      </c>
    </row>
    <row r="28" customFormat="false" ht="13.8" hidden="false" customHeight="false" outlineLevel="0" collapsed="false">
      <c r="B28" s="32" t="n">
        <v>15</v>
      </c>
      <c r="C28" s="33" t="str">
        <f aca="false">IF(B28&lt;$G$7+1,$C$11,"")</f>
        <v/>
      </c>
      <c r="D28" s="34" t="str">
        <f aca="false">IF(C28="","",C28*0.1)</f>
        <v/>
      </c>
      <c r="E28" s="35" t="str">
        <f aca="false">IF(C28="", "",C28*0.9)</f>
        <v/>
      </c>
    </row>
    <row r="29" customFormat="false" ht="13.8" hidden="false" customHeight="false" outlineLevel="0" collapsed="false">
      <c r="B29" s="32" t="n">
        <v>16</v>
      </c>
      <c r="C29" s="33" t="str">
        <f aca="false">IF(B29&lt;$G$7+1,$C$11,"")</f>
        <v/>
      </c>
      <c r="D29" s="34" t="str">
        <f aca="false">IF(C29="","",C29*0.1)</f>
        <v/>
      </c>
      <c r="E29" s="35" t="str">
        <f aca="false">IF(C29="", "",C29*0.9)</f>
        <v/>
      </c>
    </row>
    <row r="30" customFormat="false" ht="13.8" hidden="false" customHeight="false" outlineLevel="0" collapsed="false">
      <c r="B30" s="32" t="n">
        <v>17</v>
      </c>
      <c r="C30" s="33" t="str">
        <f aca="false">IF(B30&lt;$G$7+1,$C$11,"")</f>
        <v/>
      </c>
      <c r="D30" s="34" t="str">
        <f aca="false">IF(C30="","",C30*0.1)</f>
        <v/>
      </c>
      <c r="E30" s="35" t="str">
        <f aca="false">IF(C30="", "",C30*0.9)</f>
        <v/>
      </c>
    </row>
    <row r="31" customFormat="false" ht="13.8" hidden="false" customHeight="false" outlineLevel="0" collapsed="false">
      <c r="B31" s="36" t="n">
        <v>18</v>
      </c>
      <c r="C31" s="33" t="str">
        <f aca="false">IF(B31&lt;$G$7+1,$C$11,"")</f>
        <v/>
      </c>
      <c r="D31" s="37" t="str">
        <f aca="false">IF(C31="","",C31*0.1)</f>
        <v/>
      </c>
      <c r="E31" s="38" t="str">
        <f aca="false">IF(C31="", "",C31*0.9)</f>
        <v/>
      </c>
    </row>
    <row r="1048576" customFormat="false" ht="12.8" hidden="false" customHeight="false" outlineLevel="0" collapsed="false"/>
  </sheetData>
  <dataValidations count="1">
    <dataValidation allowBlank="true" errorStyle="stop" operator="equal" showDropDown="false" showErrorMessage="true" showInputMessage="false" sqref="G8" type="list">
      <formula1>"yes,no"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5" activeCellId="0" sqref="J1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5.49"/>
    <col collapsed="false" customWidth="true" hidden="false" outlineLevel="0" max="7" min="4" style="1" width="10.2"/>
    <col collapsed="false" customWidth="true" hidden="false" outlineLevel="0" max="8" min="8" style="1" width="10.44"/>
    <col collapsed="false" customWidth="true" hidden="false" outlineLevel="0" max="9" min="9" style="1" width="10.37"/>
  </cols>
  <sheetData>
    <row r="1" customFormat="false" ht="36.85" hidden="false" customHeight="false" outlineLevel="0" collapsed="false"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4" t="s">
        <v>5</v>
      </c>
      <c r="I1" s="4" t="s">
        <v>6</v>
      </c>
    </row>
    <row r="2" customFormat="false" ht="13.8" hidden="false" customHeight="false" outlineLevel="0" collapsed="false">
      <c r="B2" s="1" t="s">
        <v>28</v>
      </c>
      <c r="C2" s="8" t="n">
        <v>120</v>
      </c>
      <c r="D2" s="9" t="n">
        <f aca="false">D$7</f>
        <v>0.4</v>
      </c>
      <c r="E2" s="8" t="n">
        <f aca="false">C2*D2 +C2</f>
        <v>168</v>
      </c>
      <c r="F2" s="39" t="n">
        <v>1</v>
      </c>
      <c r="G2" s="39" t="n">
        <v>10</v>
      </c>
      <c r="H2" s="11" t="n">
        <f aca="false">F2*G2*4*G7</f>
        <v>480</v>
      </c>
      <c r="I2" s="12" t="n">
        <f aca="false">E2*H2</f>
        <v>80640</v>
      </c>
    </row>
    <row r="3" customFormat="false" ht="13.8" hidden="false" customHeight="false" outlineLevel="0" collapsed="false">
      <c r="B3" s="1" t="s">
        <v>29</v>
      </c>
      <c r="C3" s="8" t="n">
        <v>80</v>
      </c>
      <c r="D3" s="9" t="n">
        <f aca="false">D$7</f>
        <v>0.4</v>
      </c>
      <c r="E3" s="8" t="n">
        <f aca="false">C3*D3 +C3</f>
        <v>112</v>
      </c>
      <c r="F3" s="39" t="n">
        <v>1</v>
      </c>
      <c r="G3" s="39" t="n">
        <v>30</v>
      </c>
      <c r="H3" s="11" t="n">
        <f aca="false">F3*G3*4*G7</f>
        <v>1440</v>
      </c>
      <c r="I3" s="12" t="n">
        <f aca="false">E3*H3</f>
        <v>161280</v>
      </c>
    </row>
    <row r="4" customFormat="false" ht="13.8" hidden="false" customHeight="false" outlineLevel="0" collapsed="false">
      <c r="B4" s="1" t="s">
        <v>30</v>
      </c>
      <c r="C4" s="8" t="n">
        <v>45</v>
      </c>
      <c r="D4" s="9" t="n">
        <f aca="false">D$7</f>
        <v>0.4</v>
      </c>
      <c r="E4" s="8" t="n">
        <f aca="false">C4*D4 +C4</f>
        <v>63</v>
      </c>
      <c r="F4" s="39" t="n">
        <v>3</v>
      </c>
      <c r="G4" s="39" t="n">
        <v>30</v>
      </c>
      <c r="H4" s="11" t="n">
        <f aca="false">F4*G4*4*G7</f>
        <v>4320</v>
      </c>
      <c r="I4" s="12" t="n">
        <f aca="false">E4*H4</f>
        <v>272160</v>
      </c>
    </row>
    <row r="5" customFormat="false" ht="13.8" hidden="false" customHeight="false" outlineLevel="0" collapsed="false">
      <c r="B5" s="1" t="s">
        <v>31</v>
      </c>
      <c r="C5" s="8" t="n">
        <v>15</v>
      </c>
      <c r="D5" s="9" t="n">
        <f aca="false">D$7</f>
        <v>0.4</v>
      </c>
      <c r="E5" s="8" t="n">
        <f aca="false">C5*D5 +C5</f>
        <v>21</v>
      </c>
      <c r="F5" s="39" t="n">
        <v>20</v>
      </c>
      <c r="G5" s="39" t="n">
        <v>20</v>
      </c>
      <c r="H5" s="11" t="n">
        <f aca="false">F5*G5*4*G7</f>
        <v>19200</v>
      </c>
      <c r="I5" s="12" t="n">
        <f aca="false">E5*H5</f>
        <v>403200</v>
      </c>
    </row>
    <row r="6" customFormat="false" ht="13.8" hidden="false" customHeight="false" outlineLevel="0" collapsed="false">
      <c r="B6" s="1" t="s">
        <v>32</v>
      </c>
      <c r="C6" s="8" t="n">
        <v>0</v>
      </c>
      <c r="D6" s="9" t="n">
        <f aca="false">D$7</f>
        <v>0.4</v>
      </c>
      <c r="E6" s="8" t="n">
        <f aca="false">C6*D6 +C6</f>
        <v>0</v>
      </c>
      <c r="F6" s="39" t="n">
        <v>0</v>
      </c>
      <c r="G6" s="39" t="n">
        <v>0</v>
      </c>
      <c r="H6" s="11" t="n">
        <f aca="false">F6*G6*4*G7</f>
        <v>0</v>
      </c>
      <c r="I6" s="12" t="n">
        <f aca="false">E6*H6</f>
        <v>0</v>
      </c>
    </row>
    <row r="7" customFormat="false" ht="13.8" hidden="false" customHeight="false" outlineLevel="0" collapsed="false">
      <c r="D7" s="15" t="n">
        <v>0.4</v>
      </c>
      <c r="F7" s="39" t="s">
        <v>16</v>
      </c>
      <c r="G7" s="39" t="n">
        <v>12</v>
      </c>
    </row>
    <row r="8" customFormat="false" ht="13.8" hidden="false" customHeight="false" outlineLevel="0" collapsed="false">
      <c r="F8" s="1" t="s">
        <v>17</v>
      </c>
      <c r="G8" s="40" t="s">
        <v>18</v>
      </c>
      <c r="H8" s="20" t="n">
        <f aca="false">SUM(H2:H6)</f>
        <v>25440</v>
      </c>
      <c r="I8" s="21" t="n">
        <f aca="false">SUM(I2:I6)</f>
        <v>917280</v>
      </c>
    </row>
    <row r="10" customFormat="false" ht="13.8" hidden="false" customHeight="false" outlineLevel="0" collapsed="false">
      <c r="B10" s="1" t="s">
        <v>21</v>
      </c>
      <c r="C10" s="12" t="n">
        <f aca="false">IF(G8="yes",$I$8*$F$10,0)</f>
        <v>0</v>
      </c>
      <c r="D10" s="12"/>
      <c r="E10" s="12" t="n">
        <f aca="false">IF(G8="yes",$I$8*$F$10,0)</f>
        <v>0</v>
      </c>
      <c r="F10" s="27" t="n">
        <v>0.2</v>
      </c>
      <c r="G10" s="1" t="s">
        <v>22</v>
      </c>
    </row>
    <row r="11" customFormat="false" ht="13.8" hidden="false" customHeight="false" outlineLevel="0" collapsed="false">
      <c r="B11" s="1" t="s">
        <v>23</v>
      </c>
      <c r="C11" s="12" t="n">
        <f aca="false">($I$8-C10)/$G$7</f>
        <v>76440</v>
      </c>
      <c r="D11" s="12"/>
      <c r="E11" s="12" t="n">
        <f aca="false">($I$8-E10)/$G$7</f>
        <v>76440</v>
      </c>
    </row>
    <row r="13" customFormat="false" ht="13.8" hidden="false" customHeight="false" outlineLevel="0" collapsed="false">
      <c r="B13" s="28" t="s">
        <v>24</v>
      </c>
      <c r="C13" s="29" t="s">
        <v>25</v>
      </c>
      <c r="D13" s="30" t="s">
        <v>26</v>
      </c>
      <c r="E13" s="31" t="s">
        <v>27</v>
      </c>
    </row>
    <row r="14" customFormat="false" ht="13.8" hidden="false" customHeight="false" outlineLevel="0" collapsed="false">
      <c r="B14" s="32" t="n">
        <v>1</v>
      </c>
      <c r="C14" s="33" t="n">
        <f aca="false">C10+C11</f>
        <v>76440</v>
      </c>
      <c r="D14" s="34" t="n">
        <f aca="false">C14*0.1</f>
        <v>7644</v>
      </c>
      <c r="E14" s="35" t="n">
        <f aca="false">C14*0.9</f>
        <v>68796</v>
      </c>
    </row>
    <row r="15" customFormat="false" ht="13.8" hidden="false" customHeight="false" outlineLevel="0" collapsed="false">
      <c r="B15" s="32" t="n">
        <v>2</v>
      </c>
      <c r="C15" s="33" t="n">
        <f aca="false">IF(B15&lt;$G$7+1,$C$11,"")</f>
        <v>76440</v>
      </c>
      <c r="D15" s="34" t="n">
        <f aca="false">IF(C15="","",C15*0.1)</f>
        <v>7644</v>
      </c>
      <c r="E15" s="35" t="n">
        <f aca="false">IF(C15="", "",C15*0.9)</f>
        <v>68796</v>
      </c>
    </row>
    <row r="16" customFormat="false" ht="13.8" hidden="false" customHeight="false" outlineLevel="0" collapsed="false">
      <c r="B16" s="32" t="n">
        <v>3</v>
      </c>
      <c r="C16" s="33" t="n">
        <f aca="false">IF(B16&lt;$G$7+1,$C$11,"")</f>
        <v>76440</v>
      </c>
      <c r="D16" s="34" t="n">
        <f aca="false">IF(C16="","",C16*0.1)</f>
        <v>7644</v>
      </c>
      <c r="E16" s="35" t="n">
        <f aca="false">IF(C16="", "",C16*0.9)</f>
        <v>68796</v>
      </c>
    </row>
    <row r="17" customFormat="false" ht="13.8" hidden="false" customHeight="false" outlineLevel="0" collapsed="false">
      <c r="B17" s="32" t="n">
        <v>4</v>
      </c>
      <c r="C17" s="33" t="n">
        <f aca="false">IF(B17&lt;$G$7+1,$C$11,"")</f>
        <v>76440</v>
      </c>
      <c r="D17" s="34" t="n">
        <f aca="false">IF(C17="","",C17*0.1)</f>
        <v>7644</v>
      </c>
      <c r="E17" s="35" t="n">
        <f aca="false">IF(C17="", "",C17*0.9)</f>
        <v>68796</v>
      </c>
    </row>
    <row r="18" customFormat="false" ht="13.8" hidden="false" customHeight="false" outlineLevel="0" collapsed="false">
      <c r="B18" s="32" t="n">
        <v>5</v>
      </c>
      <c r="C18" s="33" t="n">
        <f aca="false">IF(B18&lt;$G$7+1,$C$11,"")</f>
        <v>76440</v>
      </c>
      <c r="D18" s="34" t="n">
        <f aca="false">IF(C18="","",C18*0.1)</f>
        <v>7644</v>
      </c>
      <c r="E18" s="35" t="n">
        <f aca="false">IF(C18="", "",C18*0.9)</f>
        <v>68796</v>
      </c>
    </row>
    <row r="19" customFormat="false" ht="13.8" hidden="false" customHeight="false" outlineLevel="0" collapsed="false">
      <c r="B19" s="32" t="n">
        <v>6</v>
      </c>
      <c r="C19" s="33" t="n">
        <f aca="false">IF(B19&lt;$G$7+1,$C$11,"")</f>
        <v>76440</v>
      </c>
      <c r="D19" s="34" t="n">
        <f aca="false">IF(C19="","",C19*0.1)</f>
        <v>7644</v>
      </c>
      <c r="E19" s="35" t="n">
        <f aca="false">IF(C19="", "",C19*0.9)</f>
        <v>68796</v>
      </c>
    </row>
    <row r="20" customFormat="false" ht="13.8" hidden="false" customHeight="false" outlineLevel="0" collapsed="false">
      <c r="B20" s="32" t="n">
        <v>7</v>
      </c>
      <c r="C20" s="33" t="n">
        <f aca="false">IF(B20&lt;$G$7+1,$C$11,"")</f>
        <v>76440</v>
      </c>
      <c r="D20" s="34" t="n">
        <f aca="false">IF(C20="","",C20*0.1)</f>
        <v>7644</v>
      </c>
      <c r="E20" s="35" t="n">
        <f aca="false">IF(C20="", "",C20*0.9)</f>
        <v>68796</v>
      </c>
    </row>
    <row r="21" customFormat="false" ht="13.8" hidden="false" customHeight="false" outlineLevel="0" collapsed="false">
      <c r="B21" s="32" t="n">
        <v>8</v>
      </c>
      <c r="C21" s="33" t="n">
        <f aca="false">IF(B21&lt;$G$7+1,$C$11,"")</f>
        <v>76440</v>
      </c>
      <c r="D21" s="34" t="n">
        <f aca="false">IF(C21="","",C21*0.1)</f>
        <v>7644</v>
      </c>
      <c r="E21" s="35" t="n">
        <f aca="false">IF(C21="", "",C21*0.9)</f>
        <v>68796</v>
      </c>
    </row>
    <row r="22" customFormat="false" ht="13.8" hidden="false" customHeight="false" outlineLevel="0" collapsed="false">
      <c r="B22" s="32" t="n">
        <v>9</v>
      </c>
      <c r="C22" s="33" t="n">
        <f aca="false">IF(B22&lt;$G$7+1,$C$11,"")</f>
        <v>76440</v>
      </c>
      <c r="D22" s="34" t="n">
        <f aca="false">IF(C22="","",C22*0.1)</f>
        <v>7644</v>
      </c>
      <c r="E22" s="35" t="n">
        <f aca="false">IF(C22="", "",C22*0.9)</f>
        <v>68796</v>
      </c>
    </row>
    <row r="23" customFormat="false" ht="13.8" hidden="false" customHeight="false" outlineLevel="0" collapsed="false">
      <c r="B23" s="32" t="n">
        <v>10</v>
      </c>
      <c r="C23" s="33" t="n">
        <f aca="false">IF(B23&lt;$G$7+1,$C$11,"")</f>
        <v>76440</v>
      </c>
      <c r="D23" s="34" t="n">
        <f aca="false">IF(C23="","",C23*0.1)</f>
        <v>7644</v>
      </c>
      <c r="E23" s="35" t="n">
        <f aca="false">IF(C23="", "",C23*0.9)</f>
        <v>68796</v>
      </c>
    </row>
    <row r="24" customFormat="false" ht="13.8" hidden="false" customHeight="false" outlineLevel="0" collapsed="false">
      <c r="B24" s="32" t="n">
        <v>11</v>
      </c>
      <c r="C24" s="33" t="n">
        <f aca="false">IF(B24&lt;$G$7+1,$C$11,"")</f>
        <v>76440</v>
      </c>
      <c r="D24" s="34" t="n">
        <f aca="false">IF(C24="","",C24*0.1)</f>
        <v>7644</v>
      </c>
      <c r="E24" s="35" t="n">
        <f aca="false">IF(C24="", "",C24*0.9)</f>
        <v>68796</v>
      </c>
    </row>
    <row r="25" customFormat="false" ht="13.8" hidden="false" customHeight="false" outlineLevel="0" collapsed="false">
      <c r="B25" s="32" t="n">
        <v>12</v>
      </c>
      <c r="C25" s="33" t="n">
        <f aca="false">IF(B25&lt;$G$7+1,$C$11,"")</f>
        <v>76440</v>
      </c>
      <c r="D25" s="34" t="n">
        <f aca="false">IF(C25="","",C25*0.1)</f>
        <v>7644</v>
      </c>
      <c r="E25" s="35" t="n">
        <f aca="false">IF(C25="", "",C25*0.9)</f>
        <v>68796</v>
      </c>
    </row>
    <row r="26" customFormat="false" ht="13.8" hidden="false" customHeight="false" outlineLevel="0" collapsed="false">
      <c r="B26" s="32" t="n">
        <v>13</v>
      </c>
      <c r="C26" s="33" t="str">
        <f aca="false">IF(B26&lt;$G$7+1,$C$11,"")</f>
        <v/>
      </c>
      <c r="D26" s="34" t="str">
        <f aca="false">IF(C26="","",C26*0.1)</f>
        <v/>
      </c>
      <c r="E26" s="35" t="str">
        <f aca="false">IF(C26="", "",C26*0.9)</f>
        <v/>
      </c>
    </row>
    <row r="27" customFormat="false" ht="13.8" hidden="false" customHeight="false" outlineLevel="0" collapsed="false">
      <c r="B27" s="32" t="n">
        <v>14</v>
      </c>
      <c r="C27" s="33" t="str">
        <f aca="false">IF(B27&lt;$G$7+1,$C$11,"")</f>
        <v/>
      </c>
      <c r="D27" s="34" t="str">
        <f aca="false">IF(C27="","",C27*0.1)</f>
        <v/>
      </c>
      <c r="E27" s="35" t="str">
        <f aca="false">IF(C27="", "",C27*0.9)</f>
        <v/>
      </c>
    </row>
    <row r="28" customFormat="false" ht="13.8" hidden="false" customHeight="false" outlineLevel="0" collapsed="false">
      <c r="B28" s="32" t="n">
        <v>15</v>
      </c>
      <c r="C28" s="33" t="str">
        <f aca="false">IF(B28&lt;$G$7+1,$C$11,"")</f>
        <v/>
      </c>
      <c r="D28" s="34" t="str">
        <f aca="false">IF(C28="","",C28*0.1)</f>
        <v/>
      </c>
      <c r="E28" s="35" t="str">
        <f aca="false">IF(C28="", "",C28*0.9)</f>
        <v/>
      </c>
    </row>
    <row r="29" customFormat="false" ht="13.8" hidden="false" customHeight="false" outlineLevel="0" collapsed="false">
      <c r="B29" s="32" t="n">
        <v>16</v>
      </c>
      <c r="C29" s="33" t="str">
        <f aca="false">IF(B29&lt;$G$7+1,$C$11,"")</f>
        <v/>
      </c>
      <c r="D29" s="34" t="str">
        <f aca="false">IF(C29="","",C29*0.1)</f>
        <v/>
      </c>
      <c r="E29" s="35" t="str">
        <f aca="false">IF(C29="", "",C29*0.9)</f>
        <v/>
      </c>
    </row>
    <row r="30" customFormat="false" ht="13.8" hidden="false" customHeight="false" outlineLevel="0" collapsed="false">
      <c r="B30" s="32" t="n">
        <v>17</v>
      </c>
      <c r="C30" s="33" t="str">
        <f aca="false">IF(B30&lt;$G$7+1,$C$11,"")</f>
        <v/>
      </c>
      <c r="D30" s="34" t="str">
        <f aca="false">IF(C30="","",C30*0.1)</f>
        <v/>
      </c>
      <c r="E30" s="35" t="str">
        <f aca="false">IF(C30="", "",C30*0.9)</f>
        <v/>
      </c>
    </row>
    <row r="31" customFormat="false" ht="13.8" hidden="false" customHeight="false" outlineLevel="0" collapsed="false">
      <c r="B31" s="36" t="n">
        <v>18</v>
      </c>
      <c r="C31" s="33" t="str">
        <f aca="false">IF(B31&lt;$G$7+1,$C$11,"")</f>
        <v/>
      </c>
      <c r="D31" s="37" t="str">
        <f aca="false">IF(C31="","",C31*0.1)</f>
        <v/>
      </c>
      <c r="E31" s="38" t="str">
        <f aca="false">IF(C31="", "",C31*0.9)</f>
        <v/>
      </c>
    </row>
    <row r="1048576" customFormat="false" ht="12.8" hidden="false" customHeight="false" outlineLevel="0" collapsed="false"/>
  </sheetData>
  <dataValidations count="1">
    <dataValidation allowBlank="true" errorStyle="stop" operator="equal" showDropDown="false" showErrorMessage="true" showInputMessage="false" sqref="G8" type="list">
      <formula1>"yes,no"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2.48"/>
    <col collapsed="false" customWidth="true" hidden="false" outlineLevel="0" max="5" min="5" style="0" width="11.24"/>
  </cols>
  <sheetData>
    <row r="1" customFormat="false" ht="13.8" hidden="false" customHeight="false" outlineLevel="0" collapsed="false">
      <c r="C1" s="41" t="s">
        <v>34</v>
      </c>
      <c r="D1" s="41"/>
      <c r="E1" s="42" t="s">
        <v>35</v>
      </c>
      <c r="F1" s="42"/>
    </row>
    <row r="2" customFormat="false" ht="13.8" hidden="false" customHeight="false" outlineLevel="0" collapsed="false">
      <c r="A2" s="42" t="s">
        <v>19</v>
      </c>
      <c r="B2" s="42" t="s">
        <v>36</v>
      </c>
      <c r="C2" s="0" t="s">
        <v>37</v>
      </c>
      <c r="D2" s="0" t="s">
        <v>38</v>
      </c>
      <c r="E2" s="0" t="s">
        <v>37</v>
      </c>
      <c r="F2" s="0" t="s">
        <v>38</v>
      </c>
    </row>
    <row r="3" customFormat="false" ht="13.8" hidden="false" customHeight="false" outlineLevel="0" collapsed="false">
      <c r="A3" s="42" t="s">
        <v>20</v>
      </c>
      <c r="B3" s="43" t="n">
        <v>0.9</v>
      </c>
      <c r="C3" s="44" t="n">
        <v>8316</v>
      </c>
      <c r="D3" s="44" t="n">
        <v>91728</v>
      </c>
      <c r="E3" s="44" t="n">
        <v>2376</v>
      </c>
      <c r="F3" s="44" t="n">
        <v>26208</v>
      </c>
      <c r="H3" s="45" t="s">
        <v>39</v>
      </c>
    </row>
    <row r="4" customFormat="false" ht="13.8" hidden="false" customHeight="false" outlineLevel="0" collapsed="false">
      <c r="A4" s="42" t="s">
        <v>40</v>
      </c>
      <c r="B4" s="43" t="n">
        <v>0.5</v>
      </c>
      <c r="C4" s="44" t="n">
        <v>41580</v>
      </c>
      <c r="D4" s="44" t="n">
        <v>458640</v>
      </c>
      <c r="E4" s="44" t="n">
        <v>11880</v>
      </c>
      <c r="F4" s="44" t="n">
        <v>131040</v>
      </c>
      <c r="H4" s="45" t="s">
        <v>41</v>
      </c>
    </row>
    <row r="5" customFormat="false" ht="13.8" hidden="false" customHeight="false" outlineLevel="0" collapsed="false">
      <c r="A5" s="42" t="s">
        <v>42</v>
      </c>
      <c r="B5" s="42" t="s">
        <v>43</v>
      </c>
      <c r="C5" s="44" t="n">
        <v>83160</v>
      </c>
      <c r="D5" s="44" t="n">
        <v>917280</v>
      </c>
      <c r="E5" s="44" t="n">
        <v>23760</v>
      </c>
      <c r="F5" s="44" t="n">
        <v>262080</v>
      </c>
      <c r="H5" s="45" t="s">
        <v>44</v>
      </c>
    </row>
    <row r="12" customFormat="false" ht="12.8" hidden="false" customHeight="false" outlineLevel="0" collapsed="false">
      <c r="B12" s="0" t="s">
        <v>37</v>
      </c>
    </row>
    <row r="26" customFormat="false" ht="12.8" hidden="false" customHeight="false" outlineLevel="0" collapsed="false">
      <c r="B26" s="0" t="s">
        <v>38</v>
      </c>
    </row>
  </sheetData>
  <mergeCells count="2">
    <mergeCell ref="C1:D1"/>
    <mergeCell ref="E1:F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537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2024-04-29T16:57:27Z</cp:lastPrinted>
  <dcterms:modified xsi:type="dcterms:W3CDTF">2024-10-18T06:32:40Z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